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o\Documents\CONTROLLO DI GESTIONE\REPORT EXCEL PIVOT BI\UTILITA'\"/>
    </mc:Choice>
  </mc:AlternateContent>
  <xr:revisionPtr revIDLastSave="0" documentId="13_ncr:1_{0B5E886A-30CE-40CE-AC2E-A056FBED9970}" xr6:coauthVersionLast="47" xr6:coauthVersionMax="47" xr10:uidLastSave="{00000000-0000-0000-0000-000000000000}"/>
  <workbookProtection workbookAlgorithmName="SHA-512" workbookHashValue="r70LNZAGiKJeBpLeTimNrfG5HLaGdpnvcgCimAyJS4qxxlZ9200XV1XZ2Pa0nlxvSgpCbTbONf976Gl63Uy5ig==" workbookSaltValue="MygMWRdm5XJAUobAdpgzrg==" workbookSpinCount="100000" lockStructure="1"/>
  <bookViews>
    <workbookView xWindow="19140" yWindow="2385" windowWidth="31815" windowHeight="15345" xr2:uid="{F59A15B7-3567-4D80-8E39-0D3E39C7E94D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G4" i="1"/>
  <c r="E4" i="1"/>
  <c r="C4" i="1"/>
  <c r="B36" i="1"/>
  <c r="B35" i="1"/>
  <c r="B34" i="1"/>
  <c r="N12" i="1" a="1"/>
  <c r="N12" i="1" s="1"/>
  <c r="A18" i="1" l="1" a="1"/>
  <c r="A18" i="1" s="1"/>
  <c r="H10" i="1"/>
  <c r="K3" i="1" s="1"/>
  <c r="K4" i="1" s="1"/>
  <c r="J28" i="1"/>
  <c r="J25" i="1" s="1"/>
  <c r="N14" i="1"/>
  <c r="N13" i="1"/>
  <c r="N15" i="1"/>
  <c r="N17" i="1" a="1"/>
  <c r="N17" i="1" s="1"/>
  <c r="A27" i="1" l="1"/>
  <c r="A55" i="1"/>
  <c r="K5" i="1"/>
  <c r="K6" i="1" s="1"/>
  <c r="K7" i="1" s="1"/>
  <c r="K9" i="1" s="1" a="1"/>
  <c r="K9" i="1" s="1"/>
  <c r="K12" i="1" s="1"/>
  <c r="N16" i="1"/>
  <c r="N19" i="1" s="1"/>
  <c r="N21" i="1" s="1"/>
  <c r="K8" i="1" l="1"/>
  <c r="N28" i="1"/>
  <c r="N25" i="1" s="1"/>
  <c r="K17" i="1" a="1"/>
  <c r="K17" i="1" s="1"/>
  <c r="K13" i="1"/>
  <c r="K14" i="1"/>
  <c r="K15" i="1"/>
  <c r="O25" i="1" l="1"/>
  <c r="O27" i="1" s="1"/>
  <c r="N27" i="1"/>
  <c r="K16" i="1"/>
  <c r="K19" i="1" s="1"/>
  <c r="K21" i="1" s="1"/>
  <c r="K28" i="1" l="1"/>
  <c r="K25" i="1" s="1"/>
  <c r="F27" i="1"/>
  <c r="L25" i="1" l="1"/>
  <c r="L27" i="1" s="1"/>
  <c r="K27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<sst xmlns="http://schemas.openxmlformats.org/spreadsheetml/2006/main" count="45" uniqueCount="34">
  <si>
    <t>FLAT TAX INCREMENTALE</t>
  </si>
  <si>
    <t>IMPOSTE CON  FLAT TAX INCREMENTALE</t>
  </si>
  <si>
    <t xml:space="preserve">IMPOSTE SENZA FLAT TAX INCREMENTALE </t>
  </si>
  <si>
    <t>ANNO</t>
  </si>
  <si>
    <t>2020</t>
  </si>
  <si>
    <t>2021</t>
  </si>
  <si>
    <t>2022</t>
  </si>
  <si>
    <t>MAX SU BASE RAFFFRONTO 2020 - 2022</t>
  </si>
  <si>
    <t>FRANCHIGIA</t>
  </si>
  <si>
    <t>MAX + FRANCHIGIA</t>
  </si>
  <si>
    <t>DIFFERENZA ENTRO IL LIMITE MAX</t>
  </si>
  <si>
    <t>REDDITO ASSOGG. A IMPOSTA SOST.</t>
  </si>
  <si>
    <t>IMPOSTA SOSTITUTIVA</t>
  </si>
  <si>
    <t>2023</t>
  </si>
  <si>
    <t>REDDITO ASSOGGETTATO A IRPEF</t>
  </si>
  <si>
    <t>IRPEF</t>
  </si>
  <si>
    <t>REDDITO IMPONIBILE</t>
  </si>
  <si>
    <t>IMPOSTA SULLO SCAGLIONE</t>
  </si>
  <si>
    <t>ALIQUOTA SULL'ECCEDENZA</t>
  </si>
  <si>
    <t>REDDITO ECCEDENZA SCAGLIONE</t>
  </si>
  <si>
    <t>IMPOSTA SULL'ECCEDENZA</t>
  </si>
  <si>
    <t>DETRAZIONI  lavoro autonomo</t>
  </si>
  <si>
    <t>altre detrazioni manuali</t>
  </si>
  <si>
    <t>Totale IRPEF</t>
  </si>
  <si>
    <t>IRPEF + FLAT TAX INCREM.LE</t>
  </si>
  <si>
    <t xml:space="preserve">SOLO IRPEF </t>
  </si>
  <si>
    <t>REDDITO</t>
  </si>
  <si>
    <t xml:space="preserve">IRPEF + FLAT TAX </t>
  </si>
  <si>
    <t>REDD.TO DISP. W FLAT TAX</t>
  </si>
  <si>
    <t>REDD.TO DISP. W/OUT FT</t>
  </si>
  <si>
    <t>ALIQUOTE IRPEF</t>
  </si>
  <si>
    <t xml:space="preserve">Q.TA FISSA </t>
  </si>
  <si>
    <t>Colonna1</t>
  </si>
  <si>
    <t>SULL'ECCEDENZA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</si>
</sst>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\ [$€-410]_-;\-* #,##0\ [$€-410]_-;_-* &quot;-&quot;??\ [$€-410]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color rgb="FF3F3F76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b/>
      <sz val="16"/>
      <color theme="0"/>
      <name val="Calibri Light"/>
      <family val="2"/>
      <scheme val="major"/>
    </font>
    <font>
      <b/>
      <sz val="14"/>
      <color theme="0"/>
      <name val="Calibri"/>
      <family val="2"/>
      <scheme val="minor"/>
    </font>
    <font>
      <sz val="16"/>
      <color rgb="FF3F3F76"/>
      <name val="Calibri"/>
      <family val="2"/>
      <scheme val="minor"/>
    </font>
    <font>
      <sz val="20"/>
      <color theme="1"/>
      <name val="Calibri Light"/>
      <family val="2"/>
      <scheme val="maj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16"/>
      <color theme="3"/>
      <name val="Calibri Light"/>
      <family val="2"/>
      <scheme val="major"/>
    </font>
    <font>
      <sz val="12"/>
      <color theme="0"/>
      <name val="Calibri"/>
      <family val="2"/>
      <scheme val="minor"/>
    </font>
    <font>
      <sz val="12"/>
      <color theme="0"/>
      <name val="Calibri Light"/>
      <family val="2"/>
      <scheme val="major"/>
    </font>
    <font>
      <sz val="11"/>
      <color rgb="FF0070C0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9"/>
      <color theme="1"/>
      <name val="Calibri Light"/>
      <family val="2"/>
      <scheme val="major"/>
    </font>
    <font>
      <b/>
      <sz val="36"/>
      <color rgb="FF3F3F3F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-0.249977111117893"/>
        <bgColor indexed="64"/>
      </patternFill>
    </fill>
    <fill>
      <gradientFill degree="90">
        <stop position="0">
          <color theme="4" tint="0.40000610370189521"/>
        </stop>
        <stop position="1">
          <color theme="4"/>
        </stop>
      </gradient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3" borderId="2" applyNumberFormat="0" applyAlignment="0" applyProtection="0"/>
    <xf numFmtId="0" fontId="3" fillId="0" borderId="3" applyNumberFormat="0" applyFill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50">
    <xf numFmtId="0" fontId="0" fillId="0" borderId="0" xfId="0"/>
    <xf numFmtId="0" fontId="4" fillId="0" borderId="0" xfId="0" applyFont="1"/>
    <xf numFmtId="9" fontId="4" fillId="0" borderId="0" xfId="0" applyNumberFormat="1" applyFont="1"/>
    <xf numFmtId="3" fontId="4" fillId="0" borderId="0" xfId="0" applyNumberFormat="1" applyFont="1"/>
    <xf numFmtId="164" fontId="4" fillId="0" borderId="0" xfId="1" applyNumberFormat="1" applyFont="1"/>
    <xf numFmtId="0" fontId="20" fillId="0" borderId="6" xfId="0" applyFont="1" applyBorder="1" applyAlignment="1">
      <alignment horizontal="center" vertical="center" wrapText="1"/>
    </xf>
    <xf numFmtId="0" fontId="0" fillId="0" borderId="0" xfId="0" applyProtection="1">
      <protection hidden="1"/>
    </xf>
    <xf numFmtId="0" fontId="7" fillId="0" borderId="0" xfId="0" applyFont="1" applyAlignment="1" applyProtection="1">
      <alignment vertical="center"/>
      <protection hidden="1"/>
    </xf>
    <xf numFmtId="0" fontId="16" fillId="8" borderId="0" xfId="0" applyFont="1" applyFill="1" applyAlignment="1" applyProtection="1">
      <alignment horizontal="right"/>
      <protection hidden="1"/>
    </xf>
    <xf numFmtId="0" fontId="15" fillId="9" borderId="4" xfId="0" applyFont="1" applyFill="1" applyBorder="1" applyAlignment="1" applyProtection="1">
      <alignment horizontal="center"/>
      <protection hidden="1"/>
    </xf>
    <xf numFmtId="0" fontId="0" fillId="8" borderId="0" xfId="0" applyFill="1" applyProtection="1">
      <protection hidden="1"/>
    </xf>
    <xf numFmtId="0" fontId="15" fillId="9" borderId="5" xfId="0" applyFont="1" applyFill="1" applyBorder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164" fontId="4" fillId="0" borderId="0" xfId="1" applyNumberFormat="1" applyFont="1" applyProtection="1">
      <protection hidden="1"/>
    </xf>
    <xf numFmtId="164" fontId="12" fillId="5" borderId="1" xfId="6" applyNumberFormat="1" applyFont="1" applyBorder="1" applyAlignment="1" applyProtection="1">
      <alignment vertical="center"/>
      <protection locked="0" hidden="1"/>
    </xf>
    <xf numFmtId="0" fontId="13" fillId="10" borderId="0" xfId="0" applyFont="1" applyFill="1" applyAlignment="1" applyProtection="1">
      <alignment horizontal="center" vertical="center"/>
      <protection hidden="1"/>
    </xf>
    <xf numFmtId="0" fontId="4" fillId="8" borderId="0" xfId="0" applyFont="1" applyFill="1" applyProtection="1">
      <protection hidden="1"/>
    </xf>
    <xf numFmtId="0" fontId="8" fillId="8" borderId="0" xfId="0" applyFont="1" applyFill="1" applyProtection="1">
      <protection hidden="1"/>
    </xf>
    <xf numFmtId="0" fontId="5" fillId="0" borderId="0" xfId="0" applyFont="1" applyProtection="1">
      <protection hidden="1"/>
    </xf>
    <xf numFmtId="164" fontId="5" fillId="0" borderId="0" xfId="1" applyNumberFormat="1" applyFont="1" applyProtection="1">
      <protection hidden="1"/>
    </xf>
    <xf numFmtId="164" fontId="10" fillId="8" borderId="0" xfId="1" applyNumberFormat="1" applyFont="1" applyFill="1" applyBorder="1" applyAlignment="1" applyProtection="1">
      <alignment vertical="center"/>
      <protection hidden="1"/>
    </xf>
    <xf numFmtId="0" fontId="17" fillId="8" borderId="0" xfId="0" applyFont="1" applyFill="1" applyAlignment="1" applyProtection="1">
      <alignment horizontal="right"/>
      <protection hidden="1"/>
    </xf>
    <xf numFmtId="164" fontId="5" fillId="0" borderId="0" xfId="1" applyNumberFormat="1" applyFont="1" applyBorder="1" applyProtection="1">
      <protection hidden="1"/>
    </xf>
    <xf numFmtId="164" fontId="4" fillId="0" borderId="0" xfId="1" applyNumberFormat="1" applyFont="1" applyBorder="1" applyProtection="1">
      <protection hidden="1"/>
    </xf>
    <xf numFmtId="9" fontId="4" fillId="0" borderId="0" xfId="2" applyFont="1" applyBorder="1" applyProtection="1">
      <protection hidden="1"/>
    </xf>
    <xf numFmtId="164" fontId="6" fillId="2" borderId="0" xfId="1" applyNumberFormat="1" applyFont="1" applyFill="1" applyBorder="1" applyProtection="1">
      <protection hidden="1"/>
    </xf>
    <xf numFmtId="9" fontId="4" fillId="0" borderId="0" xfId="0" applyNumberFormat="1" applyFont="1" applyProtection="1">
      <protection hidden="1"/>
    </xf>
    <xf numFmtId="0" fontId="22" fillId="11" borderId="3" xfId="4" applyFont="1" applyFill="1" applyProtection="1">
      <protection hidden="1"/>
    </xf>
    <xf numFmtId="164" fontId="23" fillId="11" borderId="3" xfId="4" applyNumberFormat="1" applyFont="1" applyFill="1" applyProtection="1">
      <protection hidden="1"/>
    </xf>
    <xf numFmtId="0" fontId="13" fillId="0" borderId="0" xfId="0" applyFont="1" applyProtection="1">
      <protection hidden="1"/>
    </xf>
    <xf numFmtId="0" fontId="22" fillId="12" borderId="3" xfId="4" applyFont="1" applyFill="1" applyProtection="1">
      <protection hidden="1"/>
    </xf>
    <xf numFmtId="0" fontId="12" fillId="0" borderId="0" xfId="0" applyFont="1" applyProtection="1">
      <protection hidden="1"/>
    </xf>
    <xf numFmtId="0" fontId="4" fillId="0" borderId="0" xfId="0" applyFont="1" applyAlignment="1" applyProtection="1">
      <alignment horizontal="right"/>
      <protection hidden="1"/>
    </xf>
    <xf numFmtId="9" fontId="4" fillId="0" borderId="0" xfId="2" applyFont="1" applyProtection="1">
      <protection hidden="1"/>
    </xf>
    <xf numFmtId="9" fontId="0" fillId="0" borderId="0" xfId="2" applyFont="1" applyProtection="1">
      <protection hidden="1"/>
    </xf>
    <xf numFmtId="9" fontId="0" fillId="0" borderId="0" xfId="0" applyNumberFormat="1" applyProtection="1">
      <protection hidden="1"/>
    </xf>
    <xf numFmtId="0" fontId="19" fillId="0" borderId="0" xfId="0" applyFont="1" applyAlignment="1" applyProtection="1">
      <alignment vertical="center" wrapText="1"/>
      <protection hidden="1"/>
    </xf>
    <xf numFmtId="0" fontId="18" fillId="8" borderId="0" xfId="0" applyFont="1" applyFill="1" applyProtection="1">
      <protection hidden="1"/>
    </xf>
    <xf numFmtId="164" fontId="23" fillId="12" borderId="3" xfId="4" applyNumberFormat="1" applyFont="1" applyFill="1" applyProtection="1">
      <protection hidden="1"/>
    </xf>
    <xf numFmtId="0" fontId="9" fillId="6" borderId="0" xfId="5" applyFont="1" applyFill="1" applyAlignment="1" applyProtection="1">
      <alignment horizontal="center" vertical="center"/>
      <protection hidden="1"/>
    </xf>
    <xf numFmtId="0" fontId="14" fillId="7" borderId="0" xfId="0" applyFont="1" applyFill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/>
      <protection hidden="1"/>
    </xf>
    <xf numFmtId="0" fontId="21" fillId="3" borderId="7" xfId="3" applyFont="1" applyBorder="1" applyAlignment="1" applyProtection="1">
      <alignment horizontal="center" vertical="center"/>
      <protection hidden="1"/>
    </xf>
    <xf numFmtId="0" fontId="21" fillId="3" borderId="8" xfId="3" applyFont="1" applyBorder="1" applyAlignment="1" applyProtection="1">
      <alignment horizontal="center" vertical="center"/>
      <protection hidden="1"/>
    </xf>
    <xf numFmtId="0" fontId="21" fillId="3" borderId="10" xfId="3" applyFont="1" applyBorder="1" applyAlignment="1" applyProtection="1">
      <alignment horizontal="center" vertical="center"/>
      <protection hidden="1"/>
    </xf>
    <xf numFmtId="0" fontId="21" fillId="3" borderId="11" xfId="3" applyFont="1" applyBorder="1" applyAlignment="1" applyProtection="1">
      <alignment horizontal="center" vertical="center"/>
      <protection hidden="1"/>
    </xf>
    <xf numFmtId="165" fontId="21" fillId="3" borderId="8" xfId="3" applyNumberFormat="1" applyFont="1" applyBorder="1" applyAlignment="1" applyProtection="1">
      <alignment horizontal="center" vertical="center"/>
      <protection hidden="1"/>
    </xf>
    <xf numFmtId="165" fontId="21" fillId="3" borderId="9" xfId="3" applyNumberFormat="1" applyFont="1" applyBorder="1" applyAlignment="1" applyProtection="1">
      <alignment horizontal="center" vertical="center"/>
      <protection hidden="1"/>
    </xf>
    <xf numFmtId="165" fontId="21" fillId="3" borderId="11" xfId="3" applyNumberFormat="1" applyFont="1" applyBorder="1" applyAlignment="1" applyProtection="1">
      <alignment horizontal="center" vertical="center"/>
      <protection hidden="1"/>
    </xf>
    <xf numFmtId="165" fontId="21" fillId="3" borderId="12" xfId="3" applyNumberFormat="1" applyFont="1" applyBorder="1" applyAlignment="1" applyProtection="1">
      <alignment horizontal="center" vertical="center"/>
      <protection hidden="1"/>
    </xf>
  </cellXfs>
  <cellStyles count="7">
    <cellStyle name="40% - Colore 1" xfId="5" builtinId="31"/>
    <cellStyle name="40% - Colore 2" xfId="6" builtinId="35"/>
    <cellStyle name="Migliaia" xfId="1" builtinId="3"/>
    <cellStyle name="Normale" xfId="0" builtinId="0"/>
    <cellStyle name="Output" xfId="3" builtinId="21"/>
    <cellStyle name="Percentuale" xfId="2" builtinId="5"/>
    <cellStyle name="Totale" xfId="4" builtinId="25"/>
  </cellStyles>
  <dxfs count="9">
    <dxf>
      <font>
        <color theme="0"/>
      </font>
      <fill>
        <patternFill patternType="solid">
          <fgColor rgb="FF92D050"/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Calibri Light"/>
        <family val="2"/>
        <scheme val="major"/>
      </font>
    </dxf>
    <dxf>
      <font>
        <strike val="0"/>
        <outline val="0"/>
        <shadow val="0"/>
        <u val="none"/>
        <vertAlign val="baseline"/>
        <sz val="11"/>
        <name val="Calibri Light"/>
        <family val="2"/>
        <scheme val="maj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sz val="11"/>
        <name val="Calibri Light"/>
        <family val="2"/>
        <scheme val="major"/>
      </font>
    </dxf>
    <dxf>
      <font>
        <strike val="0"/>
        <outline val="0"/>
        <shadow val="0"/>
        <u val="none"/>
        <vertAlign val="baseline"/>
        <sz val="11"/>
        <name val="Calibri Light"/>
        <family val="2"/>
        <scheme val="major"/>
      </font>
    </dxf>
  </dxfs>
  <tableStyles count="0" defaultTableStyle="TableStyleMedium2" defaultPivotStyle="PivotStyleLight16"/>
  <colors>
    <mruColors>
      <color rgb="FF0070C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10" Type="http://schemas.openxmlformats.org/officeDocument/2006/relationships/customXml" Target="../customXml/item4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2222222222222223E-2"/>
          <c:y val="0.15171411216919936"/>
          <c:w val="0.84662729658792646"/>
          <c:h val="0.7199124083030165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5C5-4106-BAA2-966E1CC37E51}"/>
              </c:ext>
            </c:extLst>
          </c:dPt>
          <c:cat>
            <c:multiLvlStrRef>
              <c:f>Foglio1!$K$24</c:f>
            </c:multiLvlStrRef>
          </c:cat>
          <c:val>
            <c:numRef>
              <c:f>Foglio1!$K$26</c:f>
              <c:numCache>
                <c:formatCode>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C5-4106-BAA2-966E1CC37E51}"/>
            </c:ext>
          </c:extLst>
        </c:ser>
        <c:ser>
          <c:idx val="0"/>
          <c:order val="1"/>
          <c:tx>
            <c:v>Serie1</c:v>
          </c:tx>
          <c:spPr>
            <a:blipFill>
              <a:blip xmlns:r="http://schemas.openxmlformats.org/officeDocument/2006/relationships" r:embed="rId2"/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accent6">
                        <a:lumMod val="60000"/>
                        <a:lumOff val="4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Foglio1!$K$24</c:f>
            </c:multiLvlStrRef>
          </c:cat>
          <c:val>
            <c:numRef>
              <c:f>Foglio1!$K$25</c:f>
              <c:numCache>
                <c:formatCode>0%</c:formatCode>
                <c:ptCount val="1"/>
                <c:pt idx="0">
                  <c:v>0.26243749999999999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C5-4106-BAA2-966E1CC37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"/>
        <c:overlap val="100"/>
        <c:axId val="126364960"/>
        <c:axId val="1744580880"/>
      </c:barChart>
      <c:scatterChart>
        <c:scatterStyle val="lineMarker"/>
        <c:varyColors val="0"/>
        <c:ser>
          <c:idx val="2"/>
          <c:order val="2"/>
          <c:tx>
            <c:v>ICONA</c:v>
          </c:tx>
          <c:spPr>
            <a:ln w="25400" cap="rnd">
              <a:noFill/>
              <a:round/>
            </a:ln>
            <a:effectLst/>
          </c:spPr>
          <c:marker>
            <c:symbol val="picture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  <a:ln w="25400">
                <a:noFill/>
              </a:ln>
              <a:effectLst/>
            </c:spPr>
          </c:marker>
          <c:dPt>
            <c:idx val="0"/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45C5-4106-BAA2-966E1CC37E51}"/>
              </c:ext>
            </c:extLst>
          </c:dPt>
          <c:xVal>
            <c:numRef>
              <c:f>Foglio1!$K$27</c:f>
              <c:numCache>
                <c:formatCode>0%</c:formatCode>
                <c:ptCount val="1"/>
                <c:pt idx="0">
                  <c:v>0.19243749999999998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0.5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4-45C5-4106-BAA2-966E1CC37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0599904"/>
        <c:axId val="940597824"/>
      </c:scatterChart>
      <c:catAx>
        <c:axId val="12636496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744580880"/>
        <c:crosses val="autoZero"/>
        <c:auto val="1"/>
        <c:lblAlgn val="ctr"/>
        <c:lblOffset val="100"/>
        <c:noMultiLvlLbl val="0"/>
      </c:catAx>
      <c:valAx>
        <c:axId val="1744580880"/>
        <c:scaling>
          <c:orientation val="minMax"/>
          <c:max val="1"/>
          <c:min val="0"/>
        </c:scaling>
        <c:delete val="1"/>
        <c:axPos val="b"/>
        <c:numFmt formatCode="0%" sourceLinked="1"/>
        <c:majorTickMark val="none"/>
        <c:minorTickMark val="none"/>
        <c:tickLblPos val="nextTo"/>
        <c:crossAx val="126364960"/>
        <c:crosses val="autoZero"/>
        <c:crossBetween val="between"/>
      </c:valAx>
      <c:valAx>
        <c:axId val="940597824"/>
        <c:scaling>
          <c:orientation val="minMax"/>
          <c:max val="1"/>
          <c:min val="0"/>
        </c:scaling>
        <c:delete val="1"/>
        <c:axPos val="r"/>
        <c:numFmt formatCode="General" sourceLinked="1"/>
        <c:majorTickMark val="out"/>
        <c:minorTickMark val="none"/>
        <c:tickLblPos val="nextTo"/>
        <c:crossAx val="940599904"/>
        <c:crosses val="max"/>
        <c:crossBetween val="midCat"/>
      </c:valAx>
      <c:valAx>
        <c:axId val="940599904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9405978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shade val="50000"/>
          <a:alpha val="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2222222222222223E-2"/>
          <c:y val="0.15171411216919936"/>
          <c:w val="0.84662729658792646"/>
          <c:h val="0.7199124083030165"/>
        </c:manualLayout>
      </c:layout>
      <c:barChart>
        <c:barDir val="bar"/>
        <c:grouping val="clustered"/>
        <c:varyColors val="0"/>
        <c:ser>
          <c:idx val="1"/>
          <c:order val="0"/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  <a:ln>
              <a:noFill/>
            </a:ln>
            <a:effectLst/>
          </c:spPr>
          <c:invertIfNegative val="0"/>
          <c:cat>
            <c:multiLvlStrRef>
              <c:f>Foglio1!$K$24</c:f>
            </c:multiLvlStrRef>
          </c:cat>
          <c:val>
            <c:numRef>
              <c:f>Foglio1!$N$26</c:f>
              <c:numCache>
                <c:formatCode>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4A-4CD3-B8F5-FCB1C137715A}"/>
            </c:ext>
          </c:extLst>
        </c:ser>
        <c:ser>
          <c:idx val="0"/>
          <c:order val="1"/>
          <c:tx>
            <c:v>serie1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2"/>
                <a:stretch>
                  <a:fillRect/>
                </a:stretch>
              </a:blipFill>
              <a:ln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44A-4CD3-B8F5-FCB1C137715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2000" b="1" i="0" u="none" strike="noStrike" kern="1200" baseline="0">
                    <a:solidFill>
                      <a:schemeClr val="accent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Foglio1!$K$24</c:f>
            </c:multiLvlStrRef>
          </c:cat>
          <c:val>
            <c:numRef>
              <c:f>Foglio1!$N$25</c:f>
              <c:numCache>
                <c:formatCode>0%</c:formatCode>
                <c:ptCount val="1"/>
                <c:pt idx="0">
                  <c:v>0.395625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44A-4CD3-B8F5-FCB1C1377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"/>
        <c:overlap val="100"/>
        <c:axId val="126364960"/>
        <c:axId val="1744580880"/>
      </c:barChart>
      <c:scatterChart>
        <c:scatterStyle val="lineMarker"/>
        <c:varyColors val="0"/>
        <c:ser>
          <c:idx val="2"/>
          <c:order val="2"/>
          <c:tx>
            <c:v>ICONA</c:v>
          </c:tx>
          <c:spPr>
            <a:ln w="25400" cap="rnd">
              <a:noFill/>
              <a:round/>
            </a:ln>
            <a:effectLst/>
          </c:spPr>
          <c:marker>
            <c:symbol val="picture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  <a:ln w="25400">
                <a:noFill/>
              </a:ln>
              <a:effectLst/>
            </c:spPr>
          </c:marker>
          <c:dPt>
            <c:idx val="0"/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4A-4CD3-B8F5-FCB1C137715A}"/>
              </c:ext>
            </c:extLst>
          </c:dPt>
          <c:xVal>
            <c:numRef>
              <c:f>Foglio1!$N$27</c:f>
              <c:numCache>
                <c:formatCode>0%</c:formatCode>
                <c:ptCount val="1"/>
                <c:pt idx="0">
                  <c:v>0.325625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0.5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8-744A-4CD3-B8F5-FCB1C1377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0599904"/>
        <c:axId val="940597824"/>
      </c:scatterChart>
      <c:catAx>
        <c:axId val="12636496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744580880"/>
        <c:crosses val="autoZero"/>
        <c:auto val="1"/>
        <c:lblAlgn val="ctr"/>
        <c:lblOffset val="100"/>
        <c:noMultiLvlLbl val="0"/>
      </c:catAx>
      <c:valAx>
        <c:axId val="1744580880"/>
        <c:scaling>
          <c:orientation val="minMax"/>
          <c:max val="1"/>
          <c:min val="0"/>
        </c:scaling>
        <c:delete val="1"/>
        <c:axPos val="b"/>
        <c:numFmt formatCode="0%" sourceLinked="1"/>
        <c:majorTickMark val="none"/>
        <c:minorTickMark val="none"/>
        <c:tickLblPos val="nextTo"/>
        <c:crossAx val="126364960"/>
        <c:crosses val="autoZero"/>
        <c:crossBetween val="between"/>
      </c:valAx>
      <c:valAx>
        <c:axId val="940597824"/>
        <c:scaling>
          <c:orientation val="minMax"/>
          <c:max val="1"/>
          <c:min val="0"/>
        </c:scaling>
        <c:delete val="1"/>
        <c:axPos val="r"/>
        <c:numFmt formatCode="General" sourceLinked="1"/>
        <c:majorTickMark val="out"/>
        <c:minorTickMark val="none"/>
        <c:tickLblPos val="nextTo"/>
        <c:crossAx val="940599904"/>
        <c:crosses val="max"/>
        <c:crossBetween val="midCat"/>
      </c:valAx>
      <c:valAx>
        <c:axId val="940599904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9405978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shade val="50000"/>
          <a:alpha val="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717151185463418E-2"/>
          <c:y val="0.1012404066127035"/>
          <c:w val="0.86100979641223008"/>
          <c:h val="0.89875959338729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Foglio1!$J$21</c:f>
              <c:strCache>
                <c:ptCount val="1"/>
                <c:pt idx="0">
                  <c:v>IRPEF + FLAT TAX INCREM.LE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Foglio1!$K$21</c:f>
              <c:numCache>
                <c:formatCode>_-* #,##0_-;\-* #,##0_-;_-* "-"??_-;_-@_-</c:formatCode>
                <c:ptCount val="1"/>
                <c:pt idx="0">
                  <c:v>20995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C47-4B93-BEFE-F38F2949A7B7}"/>
            </c:ext>
          </c:extLst>
        </c:ser>
        <c:ser>
          <c:idx val="1"/>
          <c:order val="1"/>
          <c:tx>
            <c:strRef>
              <c:f>Foglio1!$M$21</c:f>
              <c:strCache>
                <c:ptCount val="1"/>
                <c:pt idx="0">
                  <c:v>SOLO IRPEF 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Foglio1!$N$21</c:f>
              <c:numCache>
                <c:formatCode>_-* #,##0_-;\-* #,##0_-;_-* "-"??_-;_-@_-</c:formatCode>
                <c:ptCount val="1"/>
                <c:pt idx="0">
                  <c:v>31650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C47-4B93-BEFE-F38F2949A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1"/>
        <c:overlap val="-55"/>
        <c:axId val="940599488"/>
        <c:axId val="940614880"/>
      </c:barChart>
      <c:catAx>
        <c:axId val="940599488"/>
        <c:scaling>
          <c:orientation val="minMax"/>
        </c:scaling>
        <c:delete val="1"/>
        <c:axPos val="b"/>
        <c:majorTickMark val="out"/>
        <c:minorTickMark val="none"/>
        <c:tickLblPos val="nextTo"/>
        <c:crossAx val="940614880"/>
        <c:crosses val="autoZero"/>
        <c:auto val="1"/>
        <c:lblAlgn val="ctr"/>
        <c:lblOffset val="100"/>
        <c:noMultiLvlLbl val="0"/>
      </c:catAx>
      <c:valAx>
        <c:axId val="940614880"/>
        <c:scaling>
          <c:orientation val="minMax"/>
        </c:scaling>
        <c:delete val="1"/>
        <c:axPos val="l"/>
        <c:numFmt formatCode="_-* #,##0_-;\-* #,##0_-;_-* &quot;-&quot;??_-;_-@_-" sourceLinked="1"/>
        <c:majorTickMark val="out"/>
        <c:minorTickMark val="none"/>
        <c:tickLblPos val="nextTo"/>
        <c:crossAx val="940599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emf"/><Relationship Id="rId4" Type="http://schemas.openxmlformats.org/officeDocument/2006/relationships/chart" Target="../charts/chart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770345</xdr:colOff>
          <xdr:row>8</xdr:row>
          <xdr:rowOff>27214</xdr:rowOff>
        </xdr:from>
        <xdr:to>
          <xdr:col>7</xdr:col>
          <xdr:colOff>39501</xdr:colOff>
          <xdr:row>10</xdr:row>
          <xdr:rowOff>47626</xdr:rowOff>
        </xdr:to>
        <xdr:pic>
          <xdr:nvPicPr>
            <xdr:cNvPr id="12" name="Immagine 11">
              <a:extLst>
                <a:ext uri="{FF2B5EF4-FFF2-40B4-BE49-F238E27FC236}">
                  <a16:creationId xmlns:a16="http://schemas.microsoft.com/office/drawing/2014/main" id="{062DA590-09F3-AF04-7CC8-0D6D049A702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A$55" spid="_x0000_s1120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355702" y="2177143"/>
              <a:ext cx="1691228" cy="57830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8</xdr:col>
      <xdr:colOff>143215</xdr:colOff>
      <xdr:row>24</xdr:row>
      <xdr:rowOff>167367</xdr:rowOff>
    </xdr:from>
    <xdr:to>
      <xdr:col>12</xdr:col>
      <xdr:colOff>547687</xdr:colOff>
      <xdr:row>29</xdr:row>
      <xdr:rowOff>72118</xdr:rowOff>
    </xdr:to>
    <xdr:graphicFrame macro="">
      <xdr:nvGraphicFramePr>
        <xdr:cNvPr id="31" name="Grafico 30">
          <a:extLst>
            <a:ext uri="{FF2B5EF4-FFF2-40B4-BE49-F238E27FC236}">
              <a16:creationId xmlns:a16="http://schemas.microsoft.com/office/drawing/2014/main" id="{CCAB9629-E70A-6FC2-C3C7-0E345E17DC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589867</xdr:colOff>
      <xdr:row>24</xdr:row>
      <xdr:rowOff>217036</xdr:rowOff>
    </xdr:from>
    <xdr:to>
      <xdr:col>16</xdr:col>
      <xdr:colOff>406855</xdr:colOff>
      <xdr:row>29</xdr:row>
      <xdr:rowOff>62593</xdr:rowOff>
    </xdr:to>
    <xdr:graphicFrame macro="">
      <xdr:nvGraphicFramePr>
        <xdr:cNvPr id="36" name="Grafico 35">
          <a:extLst>
            <a:ext uri="{FF2B5EF4-FFF2-40B4-BE49-F238E27FC236}">
              <a16:creationId xmlns:a16="http://schemas.microsoft.com/office/drawing/2014/main" id="{43D8BAA2-B867-4652-82F2-20266A8915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721179</xdr:colOff>
      <xdr:row>18</xdr:row>
      <xdr:rowOff>33335</xdr:rowOff>
    </xdr:from>
    <xdr:to>
      <xdr:col>6</xdr:col>
      <xdr:colOff>272143</xdr:colOff>
      <xdr:row>24</xdr:row>
      <xdr:rowOff>659946</xdr:rowOff>
    </xdr:to>
    <xdr:graphicFrame macro="">
      <xdr:nvGraphicFramePr>
        <xdr:cNvPr id="43" name="Grafico 42">
          <a:extLst>
            <a:ext uri="{FF2B5EF4-FFF2-40B4-BE49-F238E27FC236}">
              <a16:creationId xmlns:a16="http://schemas.microsoft.com/office/drawing/2014/main" id="{6B61A3FE-3F5D-5DB2-0F1F-6DCD106045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9A00439-08B0-4DD7-A789-581FCF66B550}" name="Tabella1" displayName="Tabella1" ref="A32:D36" totalsRowShown="0" headerRowDxfId="8" dataDxfId="7">
  <autoFilter ref="A32:D36" xr:uid="{89A00439-08B0-4DD7-A789-581FCF66B550}"/>
  <tableColumns count="4">
    <tableColumn id="1" xr3:uid="{FB57D48E-1EC5-44E0-8B9B-36663457992C}" name="ALIQUOTE IRPEF" dataDxfId="6" dataCellStyle="Migliaia"/>
    <tableColumn id="2" xr3:uid="{4D2FE445-E052-4849-8697-706DFE56676E}" name="Q.TA FISSA " dataDxfId="5">
      <calculatedColumnFormula>A33*D32</calculatedColumnFormula>
    </tableColumn>
    <tableColumn id="5" xr3:uid="{0CAF6DAF-25DB-45B0-B06C-0A3410D2B70A}" name="Colonna1" dataDxfId="4"/>
    <tableColumn id="3" xr3:uid="{B3BB6DEA-51FB-4DF9-8401-A3785B190671}" name="SULL'ECCEDENZA" dataDxfId="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0DFF1-B21B-4C95-B57F-68E6C0DFEAFD}">
  <dimension ref="A1:Q55"/>
  <sheetViews>
    <sheetView showGridLines="0" tabSelected="1" zoomScaleNormal="100" workbookViewId="0">
      <selection activeCell="Y9" sqref="Y9"/>
    </sheetView>
  </sheetViews>
  <sheetFormatPr defaultRowHeight="15" x14ac:dyDescent="0.25"/>
  <cols>
    <col min="1" max="1" width="18.7109375" customWidth="1"/>
    <col min="2" max="2" width="15.28515625" customWidth="1"/>
    <col min="3" max="3" width="5" customWidth="1"/>
    <col min="4" max="4" width="13.7109375" customWidth="1"/>
    <col min="5" max="5" width="4.5703125" customWidth="1"/>
    <col min="6" max="6" width="13.7109375" customWidth="1"/>
    <col min="7" max="7" width="4.42578125" customWidth="1"/>
    <col min="8" max="8" width="12.5703125" customWidth="1"/>
    <col min="9" max="9" width="6.85546875" customWidth="1"/>
    <col min="10" max="10" width="37.140625" customWidth="1"/>
    <col min="11" max="11" width="14.85546875" customWidth="1"/>
    <col min="12" max="12" width="10.28515625" bestFit="1" customWidth="1"/>
    <col min="13" max="13" width="36.7109375" customWidth="1"/>
    <col min="14" max="14" width="14" bestFit="1" customWidth="1"/>
  </cols>
  <sheetData>
    <row r="1" spans="1:17" ht="26.25" customHeight="1" x14ac:dyDescent="0.25">
      <c r="A1" s="40" t="s">
        <v>0</v>
      </c>
      <c r="B1" s="40"/>
      <c r="C1" s="40"/>
      <c r="D1" s="40"/>
      <c r="E1" s="40"/>
      <c r="F1" s="40"/>
      <c r="G1" s="40"/>
      <c r="H1" s="40"/>
      <c r="I1" s="6"/>
      <c r="J1" s="6"/>
      <c r="K1" s="6"/>
      <c r="L1" s="6"/>
      <c r="M1" s="6"/>
      <c r="N1" s="6"/>
      <c r="O1" s="6"/>
      <c r="P1" s="6"/>
      <c r="Q1" s="6"/>
    </row>
    <row r="2" spans="1:17" ht="26.25" customHeight="1" x14ac:dyDescent="0.25">
      <c r="A2" s="40"/>
      <c r="B2" s="40"/>
      <c r="C2" s="40"/>
      <c r="D2" s="40"/>
      <c r="E2" s="40"/>
      <c r="F2" s="40"/>
      <c r="G2" s="40"/>
      <c r="H2" s="40"/>
      <c r="I2" s="6"/>
      <c r="J2" s="39" t="s">
        <v>1</v>
      </c>
      <c r="K2" s="39"/>
      <c r="L2" s="7"/>
      <c r="M2" s="39" t="s">
        <v>2</v>
      </c>
      <c r="N2" s="39"/>
      <c r="O2" s="6"/>
      <c r="P2" s="6"/>
      <c r="Q2" s="6"/>
    </row>
    <row r="3" spans="1:17" ht="21.75" customHeight="1" x14ac:dyDescent="0.35">
      <c r="A3" s="8" t="s">
        <v>3</v>
      </c>
      <c r="B3" s="9" t="s">
        <v>4</v>
      </c>
      <c r="C3" s="10"/>
      <c r="D3" s="11" t="s">
        <v>5</v>
      </c>
      <c r="E3" s="10"/>
      <c r="F3" s="11" t="s">
        <v>6</v>
      </c>
      <c r="G3" s="10"/>
      <c r="H3" s="10"/>
      <c r="I3" s="12"/>
      <c r="J3" s="12" t="s">
        <v>7</v>
      </c>
      <c r="K3" s="13">
        <f>IF(H10=4,MAX(B4:F4),"")</f>
        <v>50000</v>
      </c>
      <c r="L3" s="6"/>
      <c r="M3" s="12"/>
      <c r="N3" s="13"/>
      <c r="O3" s="6"/>
      <c r="P3" s="6"/>
      <c r="Q3" s="6"/>
    </row>
    <row r="4" spans="1:17" ht="23.25" x14ac:dyDescent="0.25">
      <c r="A4" s="10"/>
      <c r="B4" s="14">
        <v>0</v>
      </c>
      <c r="C4" s="15">
        <f>+IF(B4&lt;&gt;"",1,0)</f>
        <v>1</v>
      </c>
      <c r="D4" s="14">
        <v>50000</v>
      </c>
      <c r="E4" s="15">
        <f>+IF(D4&lt;&gt;"",1,0)</f>
        <v>1</v>
      </c>
      <c r="F4" s="14">
        <v>0</v>
      </c>
      <c r="G4" s="15">
        <f>+IF(F4&lt;&gt;"",1,0)</f>
        <v>1</v>
      </c>
      <c r="H4" s="10"/>
      <c r="I4" s="12"/>
      <c r="J4" s="12" t="s">
        <v>8</v>
      </c>
      <c r="K4" s="13">
        <f>IF(H10=4,+K3*5%,"")</f>
        <v>2500</v>
      </c>
      <c r="L4" s="6"/>
      <c r="M4" s="12"/>
      <c r="N4" s="13"/>
      <c r="O4" s="6"/>
      <c r="P4" s="6"/>
      <c r="Q4" s="6"/>
    </row>
    <row r="5" spans="1:17" x14ac:dyDescent="0.25">
      <c r="A5" s="16"/>
      <c r="B5" s="16"/>
      <c r="C5" s="16"/>
      <c r="D5" s="16"/>
      <c r="E5" s="10"/>
      <c r="F5" s="16"/>
      <c r="G5" s="16"/>
      <c r="H5" s="16"/>
      <c r="I5" s="12"/>
      <c r="J5" s="12" t="s">
        <v>9</v>
      </c>
      <c r="K5" s="13">
        <f>IF(H10=4,K3+K4,0)</f>
        <v>52500</v>
      </c>
      <c r="L5" s="6"/>
      <c r="M5" s="12"/>
      <c r="N5" s="13"/>
      <c r="O5" s="6"/>
      <c r="P5" s="6"/>
      <c r="Q5" s="6"/>
    </row>
    <row r="6" spans="1:17" x14ac:dyDescent="0.25">
      <c r="A6" s="16"/>
      <c r="B6" s="16"/>
      <c r="C6" s="16"/>
      <c r="D6" s="16"/>
      <c r="E6" s="16"/>
      <c r="F6" s="16"/>
      <c r="G6" s="16"/>
      <c r="H6" s="16"/>
      <c r="I6" s="12"/>
      <c r="J6" s="12" t="s">
        <v>10</v>
      </c>
      <c r="K6" s="13">
        <f>IF(B10-K5&gt;0,(IF((B10-K5)&gt;40000,40000,B10-K5)),"Diff. Negativa")</f>
        <v>27500</v>
      </c>
      <c r="L6" s="6"/>
      <c r="M6" s="12"/>
      <c r="N6" s="13"/>
      <c r="O6" s="6"/>
      <c r="P6" s="6"/>
      <c r="Q6" s="6"/>
    </row>
    <row r="7" spans="1:17" ht="21" x14ac:dyDescent="0.35">
      <c r="A7" s="17"/>
      <c r="B7" s="17"/>
      <c r="C7" s="17"/>
      <c r="D7" s="17"/>
      <c r="E7" s="17"/>
      <c r="F7" s="10"/>
      <c r="G7" s="10"/>
      <c r="H7" s="10"/>
      <c r="I7" s="12"/>
      <c r="J7" s="18" t="s">
        <v>11</v>
      </c>
      <c r="K7" s="19">
        <f>K6</f>
        <v>27500</v>
      </c>
      <c r="L7" s="6"/>
      <c r="M7" s="12"/>
      <c r="N7" s="13"/>
      <c r="O7" s="6"/>
      <c r="P7" s="6"/>
      <c r="Q7" s="6"/>
    </row>
    <row r="8" spans="1:17" ht="21" x14ac:dyDescent="0.35">
      <c r="A8" s="17"/>
      <c r="B8" s="20"/>
      <c r="C8" s="20"/>
      <c r="D8" s="20"/>
      <c r="E8" s="16"/>
      <c r="F8" s="16"/>
      <c r="G8" s="10"/>
      <c r="H8" s="10"/>
      <c r="I8" s="12"/>
      <c r="J8" s="18" t="s">
        <v>12</v>
      </c>
      <c r="K8" s="19">
        <f>IF(K7&lt;&gt;"Diff. Negativa",K7*15%,0)</f>
        <v>4125</v>
      </c>
      <c r="L8" s="6"/>
      <c r="M8" s="12"/>
      <c r="N8" s="13"/>
      <c r="O8" s="6"/>
      <c r="P8" s="6"/>
      <c r="Q8" s="6"/>
    </row>
    <row r="9" spans="1:17" ht="21" x14ac:dyDescent="0.35">
      <c r="A9" s="21" t="s">
        <v>3</v>
      </c>
      <c r="B9" s="9" t="s">
        <v>13</v>
      </c>
      <c r="C9" s="10"/>
      <c r="D9" s="10"/>
      <c r="E9" s="16"/>
      <c r="F9" s="16"/>
      <c r="G9" s="16"/>
      <c r="H9" s="16"/>
      <c r="I9" s="12"/>
      <c r="J9" s="18" t="s">
        <v>14</v>
      </c>
      <c r="K9" s="19" cm="1">
        <f t="array" ref="K9">IF(K7&lt;&gt;"Diff. Negativa",Foglio1!$B$10:$B$10-K7,0)</f>
        <v>52500</v>
      </c>
      <c r="L9" s="6"/>
      <c r="M9" s="18"/>
      <c r="N9" s="19"/>
      <c r="O9" s="6"/>
      <c r="P9" s="6"/>
      <c r="Q9" s="6"/>
    </row>
    <row r="10" spans="1:17" ht="23.25" x14ac:dyDescent="0.25">
      <c r="A10" s="16"/>
      <c r="B10" s="14">
        <v>80000</v>
      </c>
      <c r="C10" s="15">
        <f>+IF(B10&lt;&gt;"",1,0)</f>
        <v>1</v>
      </c>
      <c r="D10" s="16"/>
      <c r="E10" s="16"/>
      <c r="F10" s="16"/>
      <c r="G10" s="16"/>
      <c r="H10" s="37">
        <f>+C4+E4+G4+C10</f>
        <v>4</v>
      </c>
      <c r="I10" s="12"/>
      <c r="L10" s="6"/>
      <c r="M10" s="12"/>
      <c r="N10" s="13"/>
      <c r="O10" s="6"/>
      <c r="P10" s="6"/>
      <c r="Q10" s="6"/>
    </row>
    <row r="11" spans="1:17" x14ac:dyDescent="0.25">
      <c r="A11" s="16"/>
      <c r="B11" s="16"/>
      <c r="C11" s="16"/>
      <c r="D11" s="16"/>
      <c r="E11" s="16"/>
      <c r="F11" s="16"/>
      <c r="G11" s="16"/>
      <c r="H11" s="16"/>
      <c r="I11" s="12"/>
      <c r="J11" s="18" t="s">
        <v>15</v>
      </c>
      <c r="K11" s="13"/>
      <c r="L11" s="6"/>
      <c r="M11" s="18" t="s">
        <v>15</v>
      </c>
      <c r="N11" s="13"/>
      <c r="O11" s="6"/>
      <c r="P11" s="6"/>
      <c r="Q11" s="6"/>
    </row>
    <row r="12" spans="1:17" x14ac:dyDescent="0.25">
      <c r="A12" s="16"/>
      <c r="B12" s="16"/>
      <c r="C12" s="16"/>
      <c r="D12" s="16"/>
      <c r="E12" s="16"/>
      <c r="F12" s="16"/>
      <c r="G12" s="16"/>
      <c r="H12" s="16"/>
      <c r="I12" s="12"/>
      <c r="J12" s="18" t="s">
        <v>16</v>
      </c>
      <c r="K12" s="22">
        <f>+K9</f>
        <v>52500</v>
      </c>
      <c r="L12" s="6"/>
      <c r="M12" s="18" t="s">
        <v>16</v>
      </c>
      <c r="N12" s="22" cm="1">
        <f t="array" ref="N12">+Foglio1!$B$10:$B$10</f>
        <v>80000</v>
      </c>
      <c r="O12" s="6"/>
      <c r="P12" s="6"/>
      <c r="Q12" s="6"/>
    </row>
    <row r="13" spans="1:17" x14ac:dyDescent="0.25">
      <c r="A13" s="16"/>
      <c r="B13" s="16"/>
      <c r="C13" s="16"/>
      <c r="D13" s="16"/>
      <c r="E13" s="16"/>
      <c r="F13" s="16"/>
      <c r="G13" s="16"/>
      <c r="H13" s="16"/>
      <c r="I13" s="12"/>
      <c r="J13" s="12" t="s">
        <v>17</v>
      </c>
      <c r="K13" s="23">
        <f>+VLOOKUP($K$12,Tabella1[],2,1)</f>
        <v>7560.0000000000009</v>
      </c>
      <c r="L13" s="6"/>
      <c r="M13" s="12" t="s">
        <v>17</v>
      </c>
      <c r="N13" s="23">
        <f>+VLOOKUP(N12,Tabella1[],2,1)</f>
        <v>20900</v>
      </c>
      <c r="O13" s="6"/>
      <c r="P13" s="6"/>
      <c r="Q13" s="6"/>
    </row>
    <row r="14" spans="1:17" x14ac:dyDescent="0.25">
      <c r="A14" s="16"/>
      <c r="B14" s="16"/>
      <c r="C14" s="16"/>
      <c r="D14" s="16"/>
      <c r="E14" s="16"/>
      <c r="F14" s="16"/>
      <c r="G14" s="16"/>
      <c r="H14" s="16"/>
      <c r="I14" s="12"/>
      <c r="J14" s="12" t="s">
        <v>18</v>
      </c>
      <c r="K14" s="24">
        <f>_xlfn.XLOOKUP(K12,Tabella1[ALIQUOTE IRPEF],Tabella1[SULL''ECCEDENZA],,-1)</f>
        <v>0.38</v>
      </c>
      <c r="L14" s="6"/>
      <c r="M14" s="12" t="s">
        <v>18</v>
      </c>
      <c r="N14" s="24">
        <f>_xlfn.XLOOKUP(N12,Tabella1[ALIQUOTE IRPEF],Tabella1[SULL''ECCEDENZA],,-1)</f>
        <v>0.43</v>
      </c>
      <c r="O14" s="6"/>
      <c r="P14" s="6"/>
      <c r="Q14" s="6"/>
    </row>
    <row r="15" spans="1:17" x14ac:dyDescent="0.25">
      <c r="A15" s="16"/>
      <c r="B15" s="16"/>
      <c r="C15" s="16"/>
      <c r="D15" s="16"/>
      <c r="E15" s="16"/>
      <c r="F15" s="16"/>
      <c r="G15" s="16"/>
      <c r="H15" s="16"/>
      <c r="I15" s="12"/>
      <c r="J15" s="12" t="s">
        <v>19</v>
      </c>
      <c r="K15" s="23">
        <f>$K$12-(VLOOKUP($K$12,Tabella1[#All],1,1))</f>
        <v>24500</v>
      </c>
      <c r="L15" s="6"/>
      <c r="M15" s="12" t="s">
        <v>19</v>
      </c>
      <c r="N15" s="23">
        <f>$N$12-(VLOOKUP($N$12,Tabella1[#All],1,1))</f>
        <v>25000</v>
      </c>
      <c r="O15" s="6"/>
      <c r="P15" s="6"/>
      <c r="Q15" s="6"/>
    </row>
    <row r="16" spans="1:17" x14ac:dyDescent="0.25">
      <c r="A16" s="16"/>
      <c r="B16" s="16"/>
      <c r="C16" s="16"/>
      <c r="D16" s="16"/>
      <c r="E16" s="16"/>
      <c r="F16" s="16"/>
      <c r="G16" s="16"/>
      <c r="H16" s="16"/>
      <c r="I16" s="12"/>
      <c r="J16" s="12" t="s">
        <v>20</v>
      </c>
      <c r="K16" s="23">
        <f>K14*K15</f>
        <v>9310</v>
      </c>
      <c r="L16" s="6"/>
      <c r="M16" s="12" t="s">
        <v>20</v>
      </c>
      <c r="N16" s="23">
        <f>N14*N15</f>
        <v>10750</v>
      </c>
      <c r="O16" s="6"/>
      <c r="P16" s="6"/>
      <c r="Q16" s="6"/>
    </row>
    <row r="17" spans="1:17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 t="s">
        <v>21</v>
      </c>
      <c r="K17" s="23" cm="1">
        <f t="array" ref="K17">_xlfn.IFS($K$12=0,0,AND($K$12&lt;5500,$K$12&gt;0),1265,AND($K$12&lt;28000,$K$12&gt;=5500),500+(1265-500)*(28000-$K$12)/(28000-5500),AND($K$12&lt;50000,$K$12&gt;=28000),(500*(50000-$K$12))/(50000-28000),$K$12&gt;=50000,0)</f>
        <v>0</v>
      </c>
      <c r="L17" s="6"/>
      <c r="M17" s="12" t="s">
        <v>21</v>
      </c>
      <c r="N17" s="23" cm="1">
        <f t="array" ref="N17">_xlfn.IFS(N12=0,0,AND(N12&lt;5500,N12&gt;0),1265,AND(N12&lt;28000,N12&gt;=5500),500+(1265-500)*(28000-N12)/(28000-5500),AND(N12&lt;50000,N12&gt;=28000),(500*(50000-N12))/(50000-28000),N12&gt;=50000,0)</f>
        <v>0</v>
      </c>
      <c r="O17" s="6"/>
      <c r="P17" s="6"/>
      <c r="Q17" s="6"/>
    </row>
    <row r="18" spans="1:17" ht="26.25" x14ac:dyDescent="0.4">
      <c r="A18" s="41" t="str" cm="1">
        <f t="array" ref="A18">IF(Foglio1!$B$10:$B$10-MAX(Foglio1!$B$4:$F$4)&gt;0,"BENEFICIO SPETTANTE", "BENEFICIO NON SPETTANTE")</f>
        <v>BENEFICIO SPETTANTE</v>
      </c>
      <c r="B18" s="41"/>
      <c r="C18" s="41"/>
      <c r="D18" s="41"/>
      <c r="E18" s="41"/>
      <c r="F18" s="41"/>
      <c r="G18" s="41"/>
      <c r="H18" s="41"/>
      <c r="I18" s="12"/>
      <c r="J18" s="12" t="s">
        <v>22</v>
      </c>
      <c r="K18" s="25">
        <v>0</v>
      </c>
      <c r="L18" s="6"/>
      <c r="M18" s="12" t="s">
        <v>22</v>
      </c>
      <c r="N18" s="25">
        <v>0</v>
      </c>
      <c r="O18" s="6"/>
      <c r="P18" s="6"/>
      <c r="Q18" s="6"/>
    </row>
    <row r="19" spans="1:17" x14ac:dyDescent="0.25">
      <c r="A19" s="6"/>
      <c r="B19" s="6"/>
      <c r="C19" s="6"/>
      <c r="D19" s="6"/>
      <c r="E19" s="6"/>
      <c r="F19" s="6"/>
      <c r="G19" s="6"/>
      <c r="H19" s="6"/>
      <c r="I19" s="12"/>
      <c r="J19" s="18" t="s">
        <v>23</v>
      </c>
      <c r="K19" s="22">
        <f>+K13+K16-K17-K18</f>
        <v>16870</v>
      </c>
      <c r="L19" s="6"/>
      <c r="M19" s="18" t="s">
        <v>23</v>
      </c>
      <c r="N19" s="22">
        <f>+N13+N16-N17-N18</f>
        <v>31650</v>
      </c>
      <c r="O19" s="6"/>
      <c r="P19" s="6"/>
      <c r="Q19" s="6"/>
    </row>
    <row r="20" spans="1:17" x14ac:dyDescent="0.25">
      <c r="A20" s="6"/>
      <c r="B20" s="6"/>
      <c r="C20" s="6"/>
      <c r="D20" s="6"/>
      <c r="E20" s="26"/>
      <c r="F20" s="12"/>
      <c r="G20" s="12"/>
      <c r="H20" s="12"/>
      <c r="I20" s="12"/>
      <c r="J20" s="12"/>
      <c r="K20" s="12"/>
      <c r="L20" s="6"/>
      <c r="M20" s="12"/>
      <c r="N20" s="12"/>
      <c r="O20" s="6"/>
      <c r="P20" s="6"/>
      <c r="Q20" s="6"/>
    </row>
    <row r="21" spans="1:17" ht="24" thickBot="1" x14ac:dyDescent="0.4">
      <c r="A21" s="6"/>
      <c r="B21" s="6"/>
      <c r="C21" s="6"/>
      <c r="D21" s="6"/>
      <c r="E21" s="26"/>
      <c r="F21" s="12"/>
      <c r="G21" s="12"/>
      <c r="H21" s="12"/>
      <c r="I21" s="12"/>
      <c r="J21" s="27" t="s">
        <v>24</v>
      </c>
      <c r="K21" s="28">
        <f>+K8+K19</f>
        <v>20995</v>
      </c>
      <c r="L21" s="29"/>
      <c r="M21" s="30" t="s">
        <v>25</v>
      </c>
      <c r="N21" s="38">
        <f>+N9+N19</f>
        <v>31650</v>
      </c>
      <c r="O21" s="31"/>
      <c r="P21" s="6"/>
      <c r="Q21" s="6"/>
    </row>
    <row r="22" spans="1:17" ht="24" thickTop="1" x14ac:dyDescent="0.35">
      <c r="A22" s="6"/>
      <c r="B22" s="6"/>
      <c r="C22" s="6"/>
      <c r="D22" s="6"/>
      <c r="E22" s="26"/>
      <c r="F22" s="12"/>
      <c r="G22" s="12"/>
      <c r="H22" s="12"/>
      <c r="I22" s="12"/>
      <c r="J22" s="29"/>
      <c r="K22" s="29"/>
      <c r="L22" s="29"/>
      <c r="M22" s="6"/>
      <c r="N22" s="6"/>
      <c r="O22" s="6"/>
      <c r="P22" s="6"/>
      <c r="Q22" s="6"/>
    </row>
    <row r="23" spans="1:17" ht="3" customHeight="1" x14ac:dyDescent="0.25">
      <c r="A23" s="6"/>
      <c r="B23" s="6"/>
      <c r="C23" s="6"/>
      <c r="D23" s="6"/>
      <c r="E23" s="26"/>
      <c r="F23" s="12"/>
      <c r="G23" s="12"/>
      <c r="H23" s="12"/>
      <c r="I23" s="12"/>
      <c r="J23" s="6"/>
      <c r="K23" s="6"/>
      <c r="L23" s="6"/>
      <c r="M23" s="6"/>
      <c r="N23" s="6"/>
      <c r="O23" s="6"/>
      <c r="P23" s="6"/>
      <c r="Q23" s="6"/>
    </row>
    <row r="24" spans="1:17" ht="15.75" hidden="1" customHeight="1" x14ac:dyDescent="0.25">
      <c r="A24" s="6"/>
      <c r="B24" s="6"/>
      <c r="C24" s="6"/>
      <c r="D24" s="6"/>
      <c r="E24" s="26"/>
      <c r="F24" s="12"/>
      <c r="G24" s="12"/>
      <c r="H24" s="12"/>
      <c r="I24" s="12"/>
      <c r="J24" s="32" t="s">
        <v>26</v>
      </c>
      <c r="K24" s="12" t="s">
        <v>27</v>
      </c>
      <c r="L24" s="12" t="s">
        <v>28</v>
      </c>
      <c r="M24" s="12"/>
      <c r="N24" s="12" t="s">
        <v>25</v>
      </c>
      <c r="O24" s="12" t="s">
        <v>29</v>
      </c>
      <c r="P24" s="12"/>
      <c r="Q24" s="6"/>
    </row>
    <row r="25" spans="1:17" ht="58.5" customHeight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33">
        <f>IFERROR(J28/$J$28,"-")</f>
        <v>1</v>
      </c>
      <c r="K25" s="33">
        <f>IFERROR(K28/$J$28,"-")</f>
        <v>0.26243749999999999</v>
      </c>
      <c r="L25" s="33">
        <f>1-K25</f>
        <v>0.73756250000000001</v>
      </c>
      <c r="M25" s="12"/>
      <c r="N25" s="33">
        <f>IFERROR(N28/$J$28,"_")</f>
        <v>0.395625</v>
      </c>
      <c r="O25" s="33">
        <f>1-N25</f>
        <v>0.604375</v>
      </c>
      <c r="P25" s="12"/>
      <c r="Q25" s="6"/>
    </row>
    <row r="26" spans="1:17" ht="12" customHeight="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6"/>
      <c r="K26" s="34">
        <v>1</v>
      </c>
      <c r="L26" s="34">
        <v>1</v>
      </c>
      <c r="M26" s="6"/>
      <c r="N26" s="34">
        <v>1</v>
      </c>
      <c r="O26" s="34">
        <v>1</v>
      </c>
      <c r="P26" s="12"/>
      <c r="Q26" s="6"/>
    </row>
    <row r="27" spans="1:17" ht="15.75" customHeight="1" x14ac:dyDescent="0.25">
      <c r="A27" s="42" t="str">
        <f>+IF(H10&lt;4,"","RISPARMIO")</f>
        <v>RISPARMIO</v>
      </c>
      <c r="B27" s="43"/>
      <c r="C27" s="43"/>
      <c r="D27" s="43"/>
      <c r="E27" s="43"/>
      <c r="F27" s="46">
        <f>IF(A18="BENEFICIO SPETTANTE",N21-K21,"")</f>
        <v>10655</v>
      </c>
      <c r="G27" s="46"/>
      <c r="H27" s="47"/>
      <c r="I27" s="12"/>
      <c r="J27" s="6"/>
      <c r="K27" s="35">
        <f>+K25-0.07</f>
        <v>0.19243749999999998</v>
      </c>
      <c r="L27" s="35">
        <f>+L25</f>
        <v>0.73756250000000001</v>
      </c>
      <c r="M27" s="6"/>
      <c r="N27" s="35">
        <f>+N25-0.07</f>
        <v>0.325625</v>
      </c>
      <c r="O27" s="35">
        <f>+O25</f>
        <v>0.604375</v>
      </c>
      <c r="P27" s="6"/>
      <c r="Q27" s="6"/>
    </row>
    <row r="28" spans="1:17" ht="15.75" customHeight="1" x14ac:dyDescent="0.25">
      <c r="A28" s="44"/>
      <c r="B28" s="45"/>
      <c r="C28" s="45"/>
      <c r="D28" s="45"/>
      <c r="E28" s="45"/>
      <c r="F28" s="48"/>
      <c r="G28" s="48"/>
      <c r="H28" s="49"/>
      <c r="I28" s="12"/>
      <c r="J28" s="13">
        <f>+N12</f>
        <v>80000</v>
      </c>
      <c r="K28" s="13">
        <f>+K21</f>
        <v>20995</v>
      </c>
      <c r="L28" s="12"/>
      <c r="M28" s="12"/>
      <c r="N28" s="13">
        <f>+N21</f>
        <v>31650</v>
      </c>
      <c r="O28" s="6"/>
      <c r="P28" s="6"/>
      <c r="Q28" s="6"/>
    </row>
    <row r="29" spans="1:17" ht="15.75" customHeight="1" x14ac:dyDescent="0.25">
      <c r="A29" s="12"/>
      <c r="B29" s="6"/>
      <c r="C29" s="36"/>
      <c r="D29" s="36"/>
      <c r="E29" s="12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15" customHeight="1" x14ac:dyDescent="0.25">
      <c r="A30" s="12"/>
      <c r="B30" s="36"/>
      <c r="C30" s="36"/>
      <c r="D30" s="36"/>
      <c r="E30" s="12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6"/>
      <c r="K31" s="6"/>
      <c r="L31" s="6"/>
      <c r="M31" s="6"/>
      <c r="N31" s="6"/>
      <c r="O31" s="6"/>
      <c r="P31" s="6"/>
      <c r="Q31" s="6"/>
    </row>
    <row r="32" spans="1:17" hidden="1" x14ac:dyDescent="0.25">
      <c r="A32" s="1" t="s">
        <v>30</v>
      </c>
      <c r="B32" s="1" t="s">
        <v>31</v>
      </c>
      <c r="C32" s="1" t="s">
        <v>32</v>
      </c>
      <c r="D32" s="1" t="s">
        <v>33</v>
      </c>
      <c r="E32" s="1"/>
      <c r="F32" s="1"/>
      <c r="G32" s="1"/>
      <c r="H32" s="1"/>
      <c r="I32" s="1"/>
    </row>
    <row r="33" spans="1:4" hidden="1" x14ac:dyDescent="0.25">
      <c r="A33" s="4">
        <v>0</v>
      </c>
      <c r="B33" s="1">
        <v>0</v>
      </c>
      <c r="C33" s="1"/>
      <c r="D33" s="2">
        <v>0.23</v>
      </c>
    </row>
    <row r="34" spans="1:4" hidden="1" x14ac:dyDescent="0.25">
      <c r="A34" s="4">
        <v>15000</v>
      </c>
      <c r="B34" s="3">
        <f>A34*D33</f>
        <v>3450</v>
      </c>
      <c r="C34" s="3"/>
      <c r="D34" s="2">
        <v>0.27</v>
      </c>
    </row>
    <row r="35" spans="1:4" hidden="1" x14ac:dyDescent="0.25">
      <c r="A35" s="4">
        <v>28000</v>
      </c>
      <c r="B35" s="3">
        <f>A35*D34</f>
        <v>7560.0000000000009</v>
      </c>
      <c r="C35" s="3"/>
      <c r="D35" s="2">
        <v>0.38</v>
      </c>
    </row>
    <row r="36" spans="1:4" hidden="1" x14ac:dyDescent="0.25">
      <c r="A36" s="4">
        <v>55000</v>
      </c>
      <c r="B36" s="3">
        <f>A36*D35</f>
        <v>20900</v>
      </c>
      <c r="C36" s="3"/>
      <c r="D36" s="2">
        <v>0.43</v>
      </c>
    </row>
    <row r="37" spans="1:4" hidden="1" x14ac:dyDescent="0.25"/>
    <row r="53" spans="1:1" ht="21" customHeight="1" x14ac:dyDescent="0.25"/>
    <row r="54" spans="1:1" hidden="1" x14ac:dyDescent="0.25"/>
    <row r="55" spans="1:1" ht="37.5" customHeight="1" x14ac:dyDescent="0.25">
      <c r="A55" s="5" t="str">
        <f>+IF($H$10&lt;4,"COMPILA TUTTE LE CASELLE","")</f>
        <v/>
      </c>
    </row>
  </sheetData>
  <sheetProtection algorithmName="SHA-512" hashValue="oDlLaWg97Ii5iMAkbG1b4ZXszD5WUmY5ICCH8RbuWfYEghxtA3OR0CB9shfKAYLyXz70s0lGJ1D6T7pCpOibvg==" saltValue="tifx6kQnlzPyGd9kmwRQPQ==" spinCount="100000" sheet="1" objects="1" scenarios="1"/>
  <mergeCells count="6">
    <mergeCell ref="M2:N2"/>
    <mergeCell ref="A1:H2"/>
    <mergeCell ref="A18:H18"/>
    <mergeCell ref="A27:E28"/>
    <mergeCell ref="F27:H28"/>
    <mergeCell ref="J2:K2"/>
  </mergeCells>
  <conditionalFormatting sqref="A18">
    <cfRule type="containsText" dxfId="2" priority="16" operator="containsText" text="BENEFICIO NON SPETTANTE">
      <formula>NOT(ISERROR(SEARCH("BENEFICIO NON SPETTANTE",A18)))</formula>
    </cfRule>
    <cfRule type="containsText" dxfId="1" priority="17" operator="containsText" text="BENEFICIO SPETTANTE">
      <formula>NOT(ISERROR(SEARCH("BENEFICIO SPETTANTE",A18)))</formula>
    </cfRule>
  </conditionalFormatting>
  <conditionalFormatting sqref="A55">
    <cfRule type="expression" dxfId="0" priority="1">
      <formula>$H$10&lt;4</formula>
    </cfRule>
  </conditionalFormatting>
  <conditionalFormatting sqref="G4 E4 C4 C10">
    <cfRule type="iconSet" priority="6">
      <iconSet iconSet="3Symbols2" showValue="0">
        <cfvo type="percent" val="0"/>
        <cfvo type="num" val="0" gte="0"/>
        <cfvo type="num" val="1"/>
      </iconSet>
    </cfRule>
  </conditionalFormatting>
  <dataValidations count="1">
    <dataValidation type="whole" allowBlank="1" showInputMessage="1" showErrorMessage="1" sqref="B4 D4 F4 B10" xr:uid="{9F6FE6FA-8502-4C52-A513-DC49031AEE01}">
      <formula1>0</formula1>
      <formula2>1000000</formula2>
    </dataValidation>
  </dataValidations>
  <pageMargins left="0.7" right="0.7" top="0.75" bottom="0.75" header="0.3" footer="0.3"/>
  <pageSetup paperSize="9" orientation="portrait" r:id="rId1"/>
  <drawing r:id="rId2"/>
  <legacy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Z 3 y X V X h t G A e k A A A A 9 g A A A B I A H A B D b 2 5 m a W c v U G F j a 2 F n Z S 5 4 b W w g o h g A K K A U A A A A A A A A A A A A A A A A A A A A A A A A A A A A h Y 9 N C s I w G E S v U r J v / g S R 8 j V d u B I s C I q 4 D W l s g 2 0 q T W p 6 N x c e y S t Y 0 a o 7 l / P m L W b u 1 x t k Q 1 N H F 9 0 5 0 9 o U M U x R p K 1 q C 2 P L F P X + G C 9 Q J m A j 1 U m W O h p l 6 5 L B F S m q v D 8 n h I Q Q c J j h t i s J p 5 S R Q 7 7 e q k o 3 E n 1 k 8 1 + O j X V e W q W R g P 1 r j O C Y M Y b n l G M K Z I K Q G / s V + L j 3 2 f 5 A W P a 1 7 z s t j I 9 X O y B T B P L + I B 5 Q S w M E F A A C A A g A Z 3 y X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d 8 l 1 U o i k e 4 D g A A A B E A A A A T A B w A R m 9 y b X V s Y X M v U 2 V j d G l v b j E u b S C i G A A o o B Q A A A A A A A A A A A A A A A A A A A A A A A A A A A A r T k 0 u y c z P U w i G 0 I b W A F B L A Q I t A B Q A A g A I A G d 8 l 1 V 4 b R g H p A A A A P Y A A A A S A A A A A A A A A A A A A A A A A A A A A A B D b 2 5 m a W c v U G F j a 2 F n Z S 5 4 b W x Q S w E C L Q A U A A I A C A B n f J d V D 8 r p q 6 Q A A A D p A A A A E w A A A A A A A A A A A A A A A A D w A A A A W 0 N v b n R l b n R f V H l w Z X N d L n h t b F B L A Q I t A B Q A A g A I A G d 8 l 1 U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V 5 G d c 7 o x 1 R r 7 d D y m I 4 c u O A A A A A A I A A A A A A B B m A A A A A Q A A I A A A A A y c L y W G P e L r m v E L P R r f U Z O + R O s g b v a e J v J p o 3 f 3 D w H p A A A A A A 6 A A A A A A g A A I A A A A G Y P V 5 A j N A u / r j V d R T y 9 n U G R U p o 4 0 B 8 t 8 u p I / Q s R 7 f P 5 U A A A A O y x 2 N X A r 2 f A 1 o x 3 u 1 v V D F u A W O n D m I 7 H E m y / w o I v T P P t G T U C d 5 m d 3 8 E c T 0 Y q J h K 6 c o Z A l A J g 0 y V i 2 / p f p N 4 n v R K r 9 L Y u 2 x I 3 l S P 8 U Y 6 D b Y S p Q A A A A J a t o n R b 1 j i Z 6 V k d 1 V H 7 x A I / R F Q K L 7 v h p p v j + m S F K o t Q c o 5 x 0 H F T a w 6 o D b y R T U h h N 0 6 p r R k + A H Z Z b z f y q O 9 / d c A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C176505BD25E9448DB938EF18CFC6DA" ma:contentTypeVersion="10" ma:contentTypeDescription="Creare un nuovo documento." ma:contentTypeScope="" ma:versionID="2739ab1166f1788a08cacc387d28a554">
  <xsd:schema xmlns:xsd="http://www.w3.org/2001/XMLSchema" xmlns:xs="http://www.w3.org/2001/XMLSchema" xmlns:p="http://schemas.microsoft.com/office/2006/metadata/properties" xmlns:ns3="fc248c8f-0675-46e2-91d1-bb7362bdd110" xmlns:ns4="17e50d0c-458b-4da5-bd24-5fc94fc4f148" targetNamespace="http://schemas.microsoft.com/office/2006/metadata/properties" ma:root="true" ma:fieldsID="b46b56cecddda5c902b13ef6e724f428" ns3:_="" ns4:_="">
    <xsd:import namespace="fc248c8f-0675-46e2-91d1-bb7362bdd110"/>
    <xsd:import namespace="17e50d0c-458b-4da5-bd24-5fc94fc4f14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248c8f-0675-46e2-91d1-bb7362bdd1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e50d0c-458b-4da5-bd24-5fc94fc4f14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0B5FC5-7744-4EFA-8AF4-9BF27492D7F9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C486B055-4891-49ED-8E2A-98299573F17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7A4653E-C965-4110-8F60-469D8C0D047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EF09FAC-BB9F-4384-9C01-B9512294EA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248c8f-0675-46e2-91d1-bb7362bdd110"/>
    <ds:schemaRef ds:uri="17e50d0c-458b-4da5-bd24-5fc94fc4f1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Fabio</dc:creator>
  <cp:keywords/>
  <dc:description/>
  <cp:lastModifiedBy>Fabio Zambelli</cp:lastModifiedBy>
  <cp:revision/>
  <dcterms:created xsi:type="dcterms:W3CDTF">2022-12-23T08:21:44Z</dcterms:created>
  <dcterms:modified xsi:type="dcterms:W3CDTF">2024-03-05T09:07:00Z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0x010100EC176505BD25E9448DB938EF18CFC6DA</vt:lpwstr>
  </property>
</Properties>
</file>